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ihk137-my.sharepoint.com/personal/heike_caris_mnr_ihk_de/Documents/Desktop/"/>
    </mc:Choice>
  </mc:AlternateContent>
  <xr:revisionPtr revIDLastSave="0" documentId="8_{6BFAEDB4-9D9A-424F-97F2-EDA41BA3C414}" xr6:coauthVersionLast="47" xr6:coauthVersionMax="47" xr10:uidLastSave="{00000000-0000-0000-0000-000000000000}"/>
  <workbookProtection workbookAlgorithmName="SHA-512" workbookHashValue="brA/iVn2XX95wePK5fcN7zzrFlgx3Q/g2ACSh3CM6MKXlwEdcf+JEfQ8cPn/FVRMpS6siVXZdED1XQfkYmsnpg==" workbookSaltValue="s3HCVTZ+qb/tFkL4jXm7Xw==" workbookSpinCount="100000" lockStructure="1"/>
  <bookViews>
    <workbookView xWindow="-110" yWindow="-110" windowWidth="19420" windowHeight="11760" firstSheet="2" activeTab="2" xr2:uid="{00000000-000D-0000-FFFF-FFFF00000000}"/>
  </bookViews>
  <sheets>
    <sheet name="Daten" sheetId="1" state="hidden" r:id="rId1"/>
    <sheet name="Berechnung" sheetId="2" state="hidden" r:id="rId2"/>
    <sheet name="Beitragsrechner" sheetId="3" r:id="rId3"/>
  </sheets>
  <definedNames>
    <definedName name="Z_05D34D9D_D713_4ABB_9EDD_E0FE9A917519_.wvu.Cols" localSheetId="2" hidden="1">Beitragsrechner!$A:$A</definedName>
    <definedName name="Z_7AD4BA09_DACD_4B3C_9453_543841C92BC4_.wvu.Cols" localSheetId="2" hidden="1">Beitragsrechner!$A:$A</definedName>
  </definedNames>
  <calcPr calcId="191029"/>
  <customWorkbookViews>
    <customWorkbookView name="Mitarbeiter der - Persönliche Ansicht" guid="{05D34D9D-D713-4ABB-9EDD-E0FE9A917519}" mergeInterval="0" personalView="1" maximized="1" windowWidth="1020" windowHeight="578" activeSheetId="3"/>
    <customWorkbookView name="Nadine Rietzsch - Persönliche Ansicht" guid="{7AD4BA09-DACD-4B3C-9453-543841C92BC4}" mergeInterval="0" personalView="1" maximized="1" windowWidth="1680" windowHeight="777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O5" i="2" l="1"/>
  <c r="O4" i="2"/>
  <c r="N4" i="2"/>
  <c r="N5" i="2"/>
  <c r="M4" i="2"/>
  <c r="M5" i="2"/>
  <c r="B5" i="2"/>
  <c r="D4" i="2"/>
  <c r="C4" i="2" l="1"/>
  <c r="E4" i="2"/>
  <c r="F4" i="2"/>
  <c r="G4" i="2"/>
  <c r="H4" i="2"/>
  <c r="I4" i="2"/>
  <c r="J4" i="2"/>
  <c r="K4" i="2"/>
  <c r="L4" i="2"/>
  <c r="C5" i="2"/>
  <c r="D5" i="2"/>
  <c r="E5" i="2"/>
  <c r="F5" i="2"/>
  <c r="G5" i="2"/>
  <c r="H5" i="2"/>
  <c r="I5" i="2"/>
  <c r="J5" i="2"/>
  <c r="K5" i="2"/>
  <c r="L5" i="2"/>
  <c r="F12" i="3" l="1"/>
  <c r="F13" i="3"/>
  <c r="F15" i="3" l="1"/>
</calcChain>
</file>

<file path=xl/sharedStrings.xml><?xml version="1.0" encoding="utf-8"?>
<sst xmlns="http://schemas.openxmlformats.org/spreadsheetml/2006/main" count="100" uniqueCount="45">
  <si>
    <t>KGT's</t>
  </si>
  <si>
    <t>Gewerbeertrag</t>
  </si>
  <si>
    <t>Freibetrag</t>
  </si>
  <si>
    <t>Grundbeitrag</t>
  </si>
  <si>
    <t>Hebesatz</t>
  </si>
  <si>
    <t>HR im HRA</t>
  </si>
  <si>
    <t>HR im HRB</t>
  </si>
  <si>
    <t>Jumbo</t>
  </si>
  <si>
    <t>Firma</t>
  </si>
  <si>
    <t>Bilanzsumme</t>
  </si>
  <si>
    <t>Umsatz</t>
  </si>
  <si>
    <t>Beschäftigte</t>
  </si>
  <si>
    <t>Komplementär</t>
  </si>
  <si>
    <t>Rechtsformen</t>
  </si>
  <si>
    <t>e.K.</t>
  </si>
  <si>
    <t>OHG</t>
  </si>
  <si>
    <t>KG</t>
  </si>
  <si>
    <t>GmbH &amp; Co. KG</t>
  </si>
  <si>
    <t>GmbH</t>
  </si>
  <si>
    <t>AG</t>
  </si>
  <si>
    <t>UG (haftungsbeschränkt)</t>
  </si>
  <si>
    <t>Limited</t>
  </si>
  <si>
    <t xml:space="preserve">KG a.A. </t>
  </si>
  <si>
    <t>Rechtsform</t>
  </si>
  <si>
    <t>Umlagebeitrag</t>
  </si>
  <si>
    <t>Summe:</t>
  </si>
  <si>
    <t>Beitragsrechner der IHK Mittlerer Niederrhein</t>
  </si>
  <si>
    <t xml:space="preserve">Bitte wählen Sie Ihre Rechtsform aus: </t>
  </si>
  <si>
    <t>GbR</t>
  </si>
  <si>
    <t>Rechtsformen:</t>
  </si>
  <si>
    <t>KG a.A.</t>
  </si>
  <si>
    <t>Berechnung:</t>
  </si>
  <si>
    <t>Grundbeitrag:</t>
  </si>
  <si>
    <t>Umlagebeitrag:</t>
  </si>
  <si>
    <t>Gewerbetreibender</t>
  </si>
  <si>
    <t xml:space="preserve">Die Berechnung bezieht sich auf das aktuelle Wirtschaftsjahr. </t>
  </si>
  <si>
    <t>Sonderfälle (z.B. Apotheken, Komplementärgesellschaften,...) werden dabei nicht berücksichtigt.</t>
  </si>
  <si>
    <t>Die Berechnung der Sonderfälle können Sie jedoch der Wirtschaftssatzung bzw. der Beitragsordnung auf der vorherigen Seite entnehmen.</t>
  </si>
  <si>
    <t>nicht eingetragene Vereine</t>
  </si>
  <si>
    <t>eingetragene Vereine ohne Kaufmannseigenschaft</t>
  </si>
  <si>
    <t>eingetragene Vereine mit Kaufmannseigenschaft</t>
  </si>
  <si>
    <t>nicht eingetragener Verein</t>
  </si>
  <si>
    <t>eingetragener Verein ohne Kaufmannseigenschaft</t>
  </si>
  <si>
    <t>eingetragener Verein mit Kaufmannseigenschaft</t>
  </si>
  <si>
    <r>
      <t xml:space="preserve">Bitte tragen Sie einen Gewerbeertrag </t>
    </r>
    <r>
      <rPr>
        <sz val="10"/>
        <rFont val="Calibri"/>
        <family val="2"/>
      </rPr>
      <t xml:space="preserve">≥ </t>
    </r>
    <r>
      <rPr>
        <sz val="10"/>
        <rFont val="Arial"/>
        <family val="2"/>
      </rPr>
      <t xml:space="preserve">0,00 € </t>
    </r>
    <r>
      <rPr>
        <sz val="10"/>
        <rFont val="Arial"/>
        <family val="2"/>
      </rPr>
      <t>ein: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</si>
</sst>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_€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u/>
      <sz val="10"/>
      <color indexed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0" fillId="0" borderId="3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4" fontId="0" fillId="0" borderId="3" xfId="0" applyNumberFormat="1" applyBorder="1"/>
    <xf numFmtId="4" fontId="0" fillId="0" borderId="4" xfId="0" applyNumberFormat="1" applyBorder="1"/>
    <xf numFmtId="0" fontId="0" fillId="0" borderId="4" xfId="0" applyBorder="1"/>
    <xf numFmtId="165" fontId="0" fillId="0" borderId="4" xfId="0" applyNumberFormat="1" applyBorder="1"/>
    <xf numFmtId="0" fontId="0" fillId="0" borderId="3" xfId="0" applyBorder="1"/>
    <xf numFmtId="0" fontId="3" fillId="2" borderId="0" xfId="0" applyFont="1" applyFill="1"/>
    <xf numFmtId="0" fontId="4" fillId="2" borderId="0" xfId="0" applyFont="1" applyFill="1"/>
    <xf numFmtId="0" fontId="0" fillId="3" borderId="5" xfId="0" applyFill="1" applyBorder="1"/>
    <xf numFmtId="0" fontId="0" fillId="3" borderId="6" xfId="0" applyFill="1" applyBorder="1"/>
    <xf numFmtId="0" fontId="3" fillId="3" borderId="6" xfId="0" applyFont="1" applyFill="1" applyBorder="1"/>
    <xf numFmtId="0" fontId="3" fillId="3" borderId="7" xfId="0" applyFont="1" applyFill="1" applyBorder="1"/>
    <xf numFmtId="0" fontId="0" fillId="3" borderId="8" xfId="0" applyFill="1" applyBorder="1"/>
    <xf numFmtId="0" fontId="0" fillId="3" borderId="0" xfId="0" applyFill="1"/>
    <xf numFmtId="0" fontId="3" fillId="3" borderId="0" xfId="0" applyFont="1" applyFill="1"/>
    <xf numFmtId="0" fontId="3" fillId="3" borderId="9" xfId="0" applyFont="1" applyFill="1" applyBorder="1"/>
    <xf numFmtId="0" fontId="0" fillId="3" borderId="10" xfId="0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7" fillId="4" borderId="0" xfId="0" applyFont="1" applyFill="1"/>
    <xf numFmtId="0" fontId="8" fillId="4" borderId="0" xfId="0" applyFont="1" applyFill="1"/>
    <xf numFmtId="0" fontId="9" fillId="4" borderId="0" xfId="0" applyFont="1" applyFill="1"/>
    <xf numFmtId="164" fontId="0" fillId="0" borderId="0" xfId="0" applyNumberFormat="1"/>
    <xf numFmtId="0" fontId="7" fillId="3" borderId="0" xfId="0" applyFont="1" applyFill="1"/>
    <xf numFmtId="44" fontId="0" fillId="0" borderId="0" xfId="1" applyNumberFormat="1" applyFont="1"/>
    <xf numFmtId="0" fontId="6" fillId="3" borderId="8" xfId="0" applyFont="1" applyFill="1" applyBorder="1"/>
    <xf numFmtId="0" fontId="6" fillId="3" borderId="0" xfId="0" applyFont="1" applyFill="1"/>
    <xf numFmtId="0" fontId="5" fillId="2" borderId="0" xfId="0" applyFont="1" applyFill="1"/>
    <xf numFmtId="0" fontId="3" fillId="3" borderId="8" xfId="0" applyFont="1" applyFill="1" applyBorder="1"/>
    <xf numFmtId="0" fontId="3" fillId="3" borderId="12" xfId="0" applyFont="1" applyFill="1" applyBorder="1"/>
    <xf numFmtId="0" fontId="10" fillId="3" borderId="8" xfId="0" applyFont="1" applyFill="1" applyBorder="1"/>
    <xf numFmtId="7" fontId="8" fillId="4" borderId="13" xfId="2" applyNumberFormat="1" applyFont="1" applyFill="1" applyBorder="1"/>
    <xf numFmtId="2" fontId="0" fillId="0" borderId="4" xfId="0" applyNumberFormat="1" applyBorder="1" applyAlignment="1">
      <alignment horizontal="right"/>
    </xf>
    <xf numFmtId="0" fontId="11" fillId="0" borderId="0" xfId="0" applyFont="1"/>
    <xf numFmtId="0" fontId="2" fillId="0" borderId="1" xfId="0" applyFont="1" applyBorder="1"/>
    <xf numFmtId="165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65" fontId="11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44" fontId="7" fillId="4" borderId="0" xfId="0" applyNumberFormat="1" applyFont="1" applyFill="1"/>
    <xf numFmtId="0" fontId="11" fillId="3" borderId="8" xfId="0" applyFont="1" applyFill="1" applyBorder="1"/>
    <xf numFmtId="2" fontId="0" fillId="0" borderId="14" xfId="2" applyNumberFormat="1" applyFont="1" applyFill="1" applyBorder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0" fillId="0" borderId="0" xfId="0" applyAlignment="1">
      <alignment vertical="center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1464945</xdr:colOff>
      <xdr:row>1</xdr:row>
      <xdr:rowOff>0</xdr:rowOff>
    </xdr:to>
    <xdr:pic>
      <xdr:nvPicPr>
        <xdr:cNvPr id="1033" name="Picture 2" descr="IHK_4R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54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G87"/>
  <sheetViews>
    <sheetView workbookViewId="0">
      <selection activeCell="D68" sqref="D68:D70"/>
    </sheetView>
  </sheetViews>
  <sheetFormatPr baseColWidth="10" defaultRowHeight="12.5" x14ac:dyDescent="0.25"/>
  <cols>
    <col min="1" max="1" width="17.7265625" customWidth="1"/>
    <col min="2" max="2" width="14.08984375" customWidth="1"/>
    <col min="3" max="3" width="13" customWidth="1"/>
    <col min="4" max="4" width="14.7265625" customWidth="1"/>
    <col min="5" max="5" width="13.08984375" customWidth="1"/>
  </cols>
  <sheetData>
    <row r="1" spans="1:4" ht="13" x14ac:dyDescent="0.3">
      <c r="A1" s="1" t="s">
        <v>0</v>
      </c>
    </row>
    <row r="2" spans="1:4" ht="13" x14ac:dyDescent="0.3">
      <c r="A2" s="1"/>
    </row>
    <row r="3" spans="1:4" ht="13" x14ac:dyDescent="0.3">
      <c r="A3" s="2" t="s">
        <v>1</v>
      </c>
      <c r="B3" s="3" t="s">
        <v>2</v>
      </c>
      <c r="C3" s="3" t="s">
        <v>3</v>
      </c>
      <c r="D3" s="3" t="s">
        <v>4</v>
      </c>
    </row>
    <row r="4" spans="1:4" x14ac:dyDescent="0.25">
      <c r="A4" s="4">
        <v>5200</v>
      </c>
      <c r="B4" s="5">
        <v>15340</v>
      </c>
      <c r="C4" s="5">
        <v>0</v>
      </c>
      <c r="D4" s="37">
        <v>0.18</v>
      </c>
    </row>
    <row r="5" spans="1:4" x14ac:dyDescent="0.25">
      <c r="A5" s="4">
        <v>5200.01</v>
      </c>
      <c r="B5" s="5">
        <v>15340</v>
      </c>
      <c r="C5" s="5">
        <v>44</v>
      </c>
      <c r="D5" s="37">
        <v>0.18</v>
      </c>
    </row>
    <row r="6" spans="1:4" x14ac:dyDescent="0.25">
      <c r="A6" s="4">
        <v>7701</v>
      </c>
      <c r="B6" s="5">
        <v>15340</v>
      </c>
      <c r="C6" s="5">
        <v>64</v>
      </c>
      <c r="D6" s="37">
        <v>0.18</v>
      </c>
    </row>
    <row r="7" spans="1:4" x14ac:dyDescent="0.25">
      <c r="A7" s="4">
        <v>24601</v>
      </c>
      <c r="B7" s="5">
        <v>15340</v>
      </c>
      <c r="C7" s="5">
        <v>89</v>
      </c>
      <c r="D7" s="37">
        <v>0.18</v>
      </c>
    </row>
    <row r="8" spans="1:4" x14ac:dyDescent="0.25">
      <c r="A8" s="4">
        <v>36901</v>
      </c>
      <c r="B8" s="5">
        <v>15340</v>
      </c>
      <c r="C8" s="5">
        <v>132</v>
      </c>
      <c r="D8" s="37">
        <v>0.18</v>
      </c>
    </row>
    <row r="9" spans="1:4" x14ac:dyDescent="0.25">
      <c r="A9" s="4">
        <v>49100.01</v>
      </c>
      <c r="B9" s="5">
        <v>15340</v>
      </c>
      <c r="C9" s="5">
        <v>176</v>
      </c>
      <c r="D9" s="37">
        <v>0.18</v>
      </c>
    </row>
    <row r="12" spans="1:4" ht="13" x14ac:dyDescent="0.3">
      <c r="A12" s="1" t="s">
        <v>5</v>
      </c>
    </row>
    <row r="14" spans="1:4" ht="13" x14ac:dyDescent="0.3">
      <c r="A14" s="2" t="s">
        <v>1</v>
      </c>
      <c r="B14" s="3" t="s">
        <v>2</v>
      </c>
      <c r="C14" s="3" t="s">
        <v>3</v>
      </c>
      <c r="D14" s="3" t="s">
        <v>4</v>
      </c>
    </row>
    <row r="15" spans="1:4" x14ac:dyDescent="0.25">
      <c r="A15" s="4">
        <v>0</v>
      </c>
      <c r="B15" s="5">
        <v>15340</v>
      </c>
      <c r="C15" s="5">
        <v>176</v>
      </c>
      <c r="D15" s="37">
        <v>0.18</v>
      </c>
    </row>
    <row r="16" spans="1:4" x14ac:dyDescent="0.25">
      <c r="A16" s="4">
        <v>49101</v>
      </c>
      <c r="B16" s="5">
        <v>15340</v>
      </c>
      <c r="C16" s="5">
        <v>265</v>
      </c>
      <c r="D16" s="37">
        <v>0.18</v>
      </c>
    </row>
    <row r="17" spans="1:7" x14ac:dyDescent="0.25">
      <c r="A17" s="4">
        <v>98200.01</v>
      </c>
      <c r="B17" s="5">
        <v>15340</v>
      </c>
      <c r="C17" s="5">
        <v>353</v>
      </c>
      <c r="D17" s="37">
        <v>0.18</v>
      </c>
    </row>
    <row r="20" spans="1:7" ht="13" x14ac:dyDescent="0.3">
      <c r="A20" s="1" t="s">
        <v>6</v>
      </c>
    </row>
    <row r="22" spans="1:7" ht="13" x14ac:dyDescent="0.3">
      <c r="A22" s="2" t="s">
        <v>1</v>
      </c>
      <c r="B22" s="3" t="s">
        <v>2</v>
      </c>
      <c r="C22" s="3" t="s">
        <v>3</v>
      </c>
      <c r="D22" s="3" t="s">
        <v>4</v>
      </c>
    </row>
    <row r="23" spans="1:7" x14ac:dyDescent="0.25">
      <c r="A23" s="4">
        <v>0</v>
      </c>
      <c r="B23" s="5">
        <v>0</v>
      </c>
      <c r="C23" s="5">
        <v>176</v>
      </c>
      <c r="D23" s="37">
        <v>0.18</v>
      </c>
    </row>
    <row r="24" spans="1:7" x14ac:dyDescent="0.25">
      <c r="A24" s="4">
        <v>49101</v>
      </c>
      <c r="B24" s="5">
        <v>0</v>
      </c>
      <c r="C24" s="5">
        <v>265</v>
      </c>
      <c r="D24" s="37">
        <v>0.18</v>
      </c>
    </row>
    <row r="25" spans="1:7" x14ac:dyDescent="0.25">
      <c r="A25" s="4">
        <v>98200.01</v>
      </c>
      <c r="B25" s="5">
        <v>0</v>
      </c>
      <c r="C25" s="5">
        <v>353</v>
      </c>
      <c r="D25" s="37">
        <v>0.18</v>
      </c>
    </row>
    <row r="28" spans="1:7" ht="13" x14ac:dyDescent="0.3">
      <c r="A28" s="1" t="s">
        <v>7</v>
      </c>
    </row>
    <row r="30" spans="1:7" ht="13" x14ac:dyDescent="0.3">
      <c r="A30" s="2" t="s">
        <v>8</v>
      </c>
      <c r="B30" s="3" t="s">
        <v>9</v>
      </c>
      <c r="C30" s="3" t="s">
        <v>10</v>
      </c>
      <c r="D30" s="3" t="s">
        <v>11</v>
      </c>
      <c r="E30" s="3" t="s">
        <v>3</v>
      </c>
      <c r="F30" s="3" t="s">
        <v>2</v>
      </c>
      <c r="G30" s="3" t="s">
        <v>4</v>
      </c>
    </row>
    <row r="31" spans="1:7" x14ac:dyDescent="0.25">
      <c r="A31" s="6" t="s">
        <v>5</v>
      </c>
      <c r="B31" s="7">
        <v>19250000</v>
      </c>
      <c r="C31" s="7">
        <v>38500000</v>
      </c>
      <c r="D31" s="8">
        <v>250</v>
      </c>
      <c r="E31" s="9">
        <v>768</v>
      </c>
      <c r="F31" s="9">
        <v>15340</v>
      </c>
      <c r="G31" s="37">
        <v>0.18</v>
      </c>
    </row>
    <row r="32" spans="1:7" x14ac:dyDescent="0.25">
      <c r="A32" s="10" t="s">
        <v>6</v>
      </c>
      <c r="B32" s="7">
        <v>19250000</v>
      </c>
      <c r="C32" s="7">
        <v>38500000</v>
      </c>
      <c r="D32" s="8">
        <v>250</v>
      </c>
      <c r="E32" s="9">
        <v>768</v>
      </c>
      <c r="F32" s="9">
        <v>0</v>
      </c>
      <c r="G32" s="37">
        <v>0.18</v>
      </c>
    </row>
    <row r="35" spans="1:4" ht="13" x14ac:dyDescent="0.3">
      <c r="A35" s="1" t="s">
        <v>12</v>
      </c>
    </row>
    <row r="37" spans="1:4" ht="13" x14ac:dyDescent="0.3">
      <c r="A37" s="2" t="s">
        <v>1</v>
      </c>
      <c r="B37" s="3" t="s">
        <v>2</v>
      </c>
      <c r="C37" s="3" t="s">
        <v>3</v>
      </c>
      <c r="D37" s="3" t="s">
        <v>4</v>
      </c>
    </row>
    <row r="38" spans="1:4" x14ac:dyDescent="0.25">
      <c r="A38" s="4">
        <v>0</v>
      </c>
      <c r="B38" s="5">
        <v>0</v>
      </c>
      <c r="C38" s="5">
        <v>58.08</v>
      </c>
      <c r="D38" s="37">
        <v>0.18</v>
      </c>
    </row>
    <row r="39" spans="1:4" x14ac:dyDescent="0.25">
      <c r="A39" s="4">
        <v>49101</v>
      </c>
      <c r="B39" s="5">
        <v>0</v>
      </c>
      <c r="C39" s="5">
        <v>58.08</v>
      </c>
      <c r="D39" s="37">
        <v>0.18</v>
      </c>
    </row>
    <row r="40" spans="1:4" x14ac:dyDescent="0.25">
      <c r="A40" s="4">
        <v>98200.01</v>
      </c>
      <c r="B40" s="5">
        <v>0</v>
      </c>
      <c r="C40" s="5">
        <v>58.08</v>
      </c>
      <c r="D40" s="37">
        <v>0.18</v>
      </c>
    </row>
    <row r="43" spans="1:4" ht="13" x14ac:dyDescent="0.3">
      <c r="A43" s="1" t="s">
        <v>38</v>
      </c>
    </row>
    <row r="45" spans="1:4" ht="13" x14ac:dyDescent="0.3">
      <c r="A45" s="39" t="s">
        <v>1</v>
      </c>
      <c r="B45" s="39" t="s">
        <v>2</v>
      </c>
      <c r="C45" s="39" t="s">
        <v>3</v>
      </c>
      <c r="D45" s="39" t="s">
        <v>4</v>
      </c>
    </row>
    <row r="46" spans="1:4" x14ac:dyDescent="0.25">
      <c r="A46" s="4">
        <v>5200</v>
      </c>
      <c r="B46" s="5">
        <v>15340</v>
      </c>
      <c r="C46" s="5">
        <v>0</v>
      </c>
      <c r="D46" s="37">
        <v>0.18</v>
      </c>
    </row>
    <row r="47" spans="1:4" x14ac:dyDescent="0.25">
      <c r="A47" s="4">
        <v>5200.01</v>
      </c>
      <c r="B47" s="5">
        <v>15340</v>
      </c>
      <c r="C47" s="5">
        <v>44</v>
      </c>
      <c r="D47" s="37">
        <v>0.18</v>
      </c>
    </row>
    <row r="48" spans="1:4" x14ac:dyDescent="0.25">
      <c r="A48" s="4">
        <v>7701</v>
      </c>
      <c r="B48" s="5">
        <v>15340</v>
      </c>
      <c r="C48" s="5">
        <v>64</v>
      </c>
      <c r="D48" s="37">
        <v>0.18</v>
      </c>
    </row>
    <row r="49" spans="1:4" x14ac:dyDescent="0.25">
      <c r="A49" s="4">
        <v>24601</v>
      </c>
      <c r="B49" s="5">
        <v>15340</v>
      </c>
      <c r="C49" s="5">
        <v>89</v>
      </c>
      <c r="D49" s="37">
        <v>0.18</v>
      </c>
    </row>
    <row r="50" spans="1:4" x14ac:dyDescent="0.25">
      <c r="A50" s="4">
        <v>36901</v>
      </c>
      <c r="B50" s="5">
        <v>15340</v>
      </c>
      <c r="C50" s="5">
        <v>132</v>
      </c>
      <c r="D50" s="37">
        <v>0.18</v>
      </c>
    </row>
    <row r="51" spans="1:4" x14ac:dyDescent="0.25">
      <c r="A51" s="4">
        <v>49100.01</v>
      </c>
      <c r="B51" s="5">
        <v>15340</v>
      </c>
      <c r="C51" s="5">
        <v>176</v>
      </c>
      <c r="D51" s="37">
        <v>0.18</v>
      </c>
    </row>
    <row r="52" spans="1:4" x14ac:dyDescent="0.25">
      <c r="A52" s="40"/>
      <c r="B52" s="40"/>
      <c r="C52" s="40"/>
      <c r="D52" s="41"/>
    </row>
    <row r="53" spans="1:4" x14ac:dyDescent="0.25">
      <c r="A53" s="40"/>
      <c r="B53" s="40"/>
      <c r="C53" s="40"/>
      <c r="D53" s="41"/>
    </row>
    <row r="54" spans="1:4" ht="13" x14ac:dyDescent="0.3">
      <c r="A54" s="43" t="s">
        <v>39</v>
      </c>
      <c r="B54" s="42"/>
      <c r="C54" s="42"/>
      <c r="D54" s="41"/>
    </row>
    <row r="55" spans="1:4" x14ac:dyDescent="0.25">
      <c r="A55" s="40"/>
      <c r="B55" s="40"/>
      <c r="C55" s="40"/>
      <c r="D55" s="41"/>
    </row>
    <row r="56" spans="1:4" ht="13" x14ac:dyDescent="0.3">
      <c r="A56" s="39" t="s">
        <v>1</v>
      </c>
      <c r="B56" s="39" t="s">
        <v>2</v>
      </c>
      <c r="C56" s="39" t="s">
        <v>3</v>
      </c>
      <c r="D56" s="39" t="s">
        <v>4</v>
      </c>
    </row>
    <row r="57" spans="1:4" x14ac:dyDescent="0.25">
      <c r="A57" s="4">
        <v>5200</v>
      </c>
      <c r="B57" s="5">
        <v>0</v>
      </c>
      <c r="C57" s="5">
        <v>0</v>
      </c>
      <c r="D57" s="37">
        <v>0.18</v>
      </c>
    </row>
    <row r="58" spans="1:4" x14ac:dyDescent="0.25">
      <c r="A58" s="4">
        <v>5200.01</v>
      </c>
      <c r="B58" s="5">
        <v>0</v>
      </c>
      <c r="C58" s="5">
        <v>44</v>
      </c>
      <c r="D58" s="37">
        <v>0.18</v>
      </c>
    </row>
    <row r="59" spans="1:4" x14ac:dyDescent="0.25">
      <c r="A59" s="4">
        <v>7701</v>
      </c>
      <c r="B59" s="5">
        <v>0</v>
      </c>
      <c r="C59" s="5">
        <v>64</v>
      </c>
      <c r="D59" s="37">
        <v>0.18</v>
      </c>
    </row>
    <row r="60" spans="1:4" x14ac:dyDescent="0.25">
      <c r="A60" s="4">
        <v>24601</v>
      </c>
      <c r="B60" s="5">
        <v>0</v>
      </c>
      <c r="C60" s="5">
        <v>89</v>
      </c>
      <c r="D60" s="37">
        <v>0.18</v>
      </c>
    </row>
    <row r="61" spans="1:4" x14ac:dyDescent="0.25">
      <c r="A61" s="4">
        <v>36901</v>
      </c>
      <c r="B61" s="5">
        <v>0</v>
      </c>
      <c r="C61" s="5">
        <v>132</v>
      </c>
      <c r="D61" s="37">
        <v>0.18</v>
      </c>
    </row>
    <row r="62" spans="1:4" x14ac:dyDescent="0.25">
      <c r="A62" s="4">
        <v>49100.01</v>
      </c>
      <c r="B62" s="5">
        <v>0</v>
      </c>
      <c r="C62" s="5">
        <v>176</v>
      </c>
      <c r="D62" s="37">
        <v>0.18</v>
      </c>
    </row>
    <row r="65" spans="1:4" ht="13" x14ac:dyDescent="0.3">
      <c r="A65" s="1" t="s">
        <v>40</v>
      </c>
    </row>
    <row r="67" spans="1:4" ht="13" x14ac:dyDescent="0.3">
      <c r="A67" s="2" t="s">
        <v>1</v>
      </c>
      <c r="B67" s="3" t="s">
        <v>2</v>
      </c>
      <c r="C67" s="3" t="s">
        <v>3</v>
      </c>
      <c r="D67" s="3" t="s">
        <v>4</v>
      </c>
    </row>
    <row r="68" spans="1:4" x14ac:dyDescent="0.25">
      <c r="A68" s="4">
        <v>0</v>
      </c>
      <c r="B68" s="5">
        <v>0</v>
      </c>
      <c r="C68" s="5">
        <v>176</v>
      </c>
      <c r="D68" s="37">
        <v>0.18</v>
      </c>
    </row>
    <row r="69" spans="1:4" x14ac:dyDescent="0.25">
      <c r="A69" s="4">
        <v>49101</v>
      </c>
      <c r="B69" s="5">
        <v>0</v>
      </c>
      <c r="C69" s="5">
        <v>265</v>
      </c>
      <c r="D69" s="37">
        <v>0.18</v>
      </c>
    </row>
    <row r="70" spans="1:4" x14ac:dyDescent="0.25">
      <c r="A70" s="4">
        <v>98200.01</v>
      </c>
      <c r="B70" s="5">
        <v>0</v>
      </c>
      <c r="C70" s="5">
        <v>353</v>
      </c>
      <c r="D70" s="37">
        <v>0.18</v>
      </c>
    </row>
    <row r="73" spans="1:4" ht="13" x14ac:dyDescent="0.3">
      <c r="A73" s="1" t="s">
        <v>13</v>
      </c>
    </row>
    <row r="74" spans="1:4" x14ac:dyDescent="0.25">
      <c r="A74" t="s">
        <v>34</v>
      </c>
    </row>
    <row r="75" spans="1:4" x14ac:dyDescent="0.25">
      <c r="A75" t="s">
        <v>28</v>
      </c>
    </row>
    <row r="76" spans="1:4" x14ac:dyDescent="0.25">
      <c r="A76" t="s">
        <v>14</v>
      </c>
    </row>
    <row r="77" spans="1:4" x14ac:dyDescent="0.25">
      <c r="A77" t="s">
        <v>15</v>
      </c>
    </row>
    <row r="78" spans="1:4" x14ac:dyDescent="0.25">
      <c r="A78" t="s">
        <v>16</v>
      </c>
    </row>
    <row r="79" spans="1:4" x14ac:dyDescent="0.25">
      <c r="A79" t="s">
        <v>17</v>
      </c>
    </row>
    <row r="80" spans="1:4" x14ac:dyDescent="0.25">
      <c r="A80" t="s">
        <v>18</v>
      </c>
    </row>
    <row r="81" spans="1:1" x14ac:dyDescent="0.25">
      <c r="A81" t="s">
        <v>19</v>
      </c>
    </row>
    <row r="82" spans="1:1" x14ac:dyDescent="0.25">
      <c r="A82" t="s">
        <v>20</v>
      </c>
    </row>
    <row r="83" spans="1:1" x14ac:dyDescent="0.25">
      <c r="A83" t="s">
        <v>21</v>
      </c>
    </row>
    <row r="84" spans="1:1" x14ac:dyDescent="0.25">
      <c r="A84" t="s">
        <v>22</v>
      </c>
    </row>
    <row r="85" spans="1:1" x14ac:dyDescent="0.25">
      <c r="A85" s="38" t="s">
        <v>41</v>
      </c>
    </row>
    <row r="86" spans="1:1" x14ac:dyDescent="0.25">
      <c r="A86" s="38" t="s">
        <v>42</v>
      </c>
    </row>
    <row r="87" spans="1:1" x14ac:dyDescent="0.25">
      <c r="A87" s="38" t="s">
        <v>43</v>
      </c>
    </row>
  </sheetData>
  <sheetProtection selectLockedCells="1" selectUnlockedCells="1"/>
  <customSheetViews>
    <customSheetView guid="{05D34D9D-D713-4ABB-9EDD-E0FE9A917519}" state="hidden" showRuler="0" topLeftCell="A25">
      <selection activeCell="C56" sqref="C56"/>
      <pageMargins left="0.79" right="0.79" top="0.98" bottom="0.98" header="0.49" footer="0.49"/>
      <pageSetup paperSize="9" orientation="landscape"/>
      <headerFooter alignWithMargins="0"/>
    </customSheetView>
    <customSheetView guid="{7AD4BA09-DACD-4B3C-9453-543841C92BC4}" topLeftCell="A13">
      <selection activeCell="A39" sqref="A39"/>
      <pageMargins left="0.79" right="0.79" top="0.98" bottom="0.98" header="0.49" footer="0.49"/>
      <pageSetup paperSize="9" orientation="landscape" r:id="rId1"/>
      <headerFooter alignWithMargins="0"/>
    </customSheetView>
  </customSheetViews>
  <phoneticPr fontId="6" type="noConversion"/>
  <pageMargins left="0.79" right="0.79" top="0.98" bottom="0.98" header="0.49" footer="0.49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3:O10"/>
  <sheetViews>
    <sheetView workbookViewId="0">
      <selection activeCell="B5" sqref="B5"/>
    </sheetView>
  </sheetViews>
  <sheetFormatPr baseColWidth="10" defaultRowHeight="12.5" x14ac:dyDescent="0.25"/>
  <cols>
    <col min="1" max="1" width="16" customWidth="1"/>
    <col min="2" max="2" width="16.6328125" customWidth="1"/>
    <col min="3" max="4" width="11.7265625" customWidth="1"/>
    <col min="6" max="6" width="13.6328125" customWidth="1"/>
    <col min="7" max="7" width="15.7265625" customWidth="1"/>
    <col min="8" max="8" width="15.36328125" customWidth="1"/>
    <col min="10" max="10" width="21.36328125" customWidth="1"/>
    <col min="13" max="13" width="22.7265625" bestFit="1" customWidth="1"/>
    <col min="14" max="14" width="42.26953125" bestFit="1" customWidth="1"/>
    <col min="15" max="15" width="40.6328125" bestFit="1" customWidth="1"/>
  </cols>
  <sheetData>
    <row r="3" spans="1:15" ht="13" x14ac:dyDescent="0.3">
      <c r="A3" s="1" t="s">
        <v>23</v>
      </c>
      <c r="B3" t="s">
        <v>34</v>
      </c>
      <c r="C3" t="s">
        <v>28</v>
      </c>
      <c r="D3" t="s">
        <v>14</v>
      </c>
      <c r="E3" t="s">
        <v>15</v>
      </c>
      <c r="F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30</v>
      </c>
      <c r="M3" s="38" t="s">
        <v>41</v>
      </c>
      <c r="N3" s="38" t="s">
        <v>42</v>
      </c>
      <c r="O3" s="38" t="s">
        <v>43</v>
      </c>
    </row>
    <row r="4" spans="1:15" ht="13" x14ac:dyDescent="0.3">
      <c r="A4" s="1" t="s">
        <v>3</v>
      </c>
      <c r="B4" s="27" t="b">
        <f>IF(Beitragsrechner!$D$4="Gewerbetreibender",IF(Beitragsrechner!$F$7&gt;=Daten!$A$9,Daten!$C$9,IF(Beitragsrechner!$F$7&gt;=Daten!$A$8,Daten!$C$8,IF(Beitragsrechner!$F$7&gt;=Daten!$A$7,Daten!$C$7,IF(Beitragsrechner!$F$7&gt;=Daten!$A$6,Daten!$C$6,IF(Beitragsrechner!$F$7&gt;=Daten!$A$5,Daten!$C$5,Daten!$C$4))))))</f>
        <v>0</v>
      </c>
      <c r="C4" s="27" t="b">
        <f>IF(Beitragsrechner!$D$4="GbR",IF(Beitragsrechner!$F$7&gt;=Daten!$A$9,Daten!$C$9,IF(Beitragsrechner!$F$7&gt;=Daten!$A$8,Daten!$C$8,IF(Beitragsrechner!$F$7&gt;=Daten!$A$7,Daten!$C$7,IF(Beitragsrechner!$F$7&gt;=Daten!$A$6,Daten!$C$6,IF(Beitragsrechner!$F$7&gt;=Daten!$A$5,Daten!$C$5,Daten!$C$4))))))</f>
        <v>0</v>
      </c>
      <c r="D4" s="27" t="b">
        <f>IF(Beitragsrechner!$D$4="e.K.",IF(Beitragsrechner!$F$7&gt;=Daten!$A$17,Daten!$C$17,IF(Beitragsrechner!$F$7&gt;=Daten!$A$16,Daten!$C$16,Daten!$C$15)))</f>
        <v>0</v>
      </c>
      <c r="E4" s="27" t="b">
        <f>IF(Beitragsrechner!$D$4="OHG",IF(Beitragsrechner!$F$7&gt;=Daten!$A$17,Daten!$C$17,IF(Beitragsrechner!$F$7&gt;=Daten!$A$16,Daten!$C$16,Daten!$C$15)))</f>
        <v>0</v>
      </c>
      <c r="F4" s="27" t="b">
        <f>IF(Beitragsrechner!$D$4="KG",IF(Beitragsrechner!$F$7&gt;=Daten!$A$17,Daten!$C$17,IF(Beitragsrechner!$F$7&gt;=Daten!$A$16,Daten!$C$16,Daten!$C$15)))</f>
        <v>0</v>
      </c>
      <c r="G4" s="27" t="b">
        <f>IF(Beitragsrechner!$D$4="GmbH &amp; Co. KG",IF(Beitragsrechner!$F$7&gt;=Daten!$A$17,Daten!$C$17,IF(Beitragsrechner!$F$7&gt;=Daten!$A$16,Daten!$C$16,Daten!$C$15)))</f>
        <v>0</v>
      </c>
      <c r="H4" s="27">
        <f>IF(Beitragsrechner!$D$4="GmbH",IF(Beitragsrechner!$F$7&gt;=Daten!$A$17,Daten!$C$17,IF(Beitragsrechner!$F$7&gt;=Daten!$A$16,Daten!$C$16,Daten!$C$15)))</f>
        <v>176</v>
      </c>
      <c r="I4" s="27" t="b">
        <f>IF(Beitragsrechner!$D$4="AG",IF(Beitragsrechner!$F$7&gt;=Daten!$A$17,Daten!$C$17,IF(Beitragsrechner!$F$7&gt;=Daten!$A$16,Daten!$C$16,Daten!$C$15)))</f>
        <v>0</v>
      </c>
      <c r="J4" s="27" t="b">
        <f>IF(Beitragsrechner!$D$4="UG (haftungsbeschränkt)",IF(Beitragsrechner!$F$7&gt;=Daten!$A$17,Daten!$C$17,IF(Beitragsrechner!$F$7&gt;=Daten!$A$16,Daten!$C$16,Daten!$C$15)))</f>
        <v>0</v>
      </c>
      <c r="K4" s="27" t="b">
        <f>IF(Beitragsrechner!$D$4="Limited",IF(Beitragsrechner!$F$7&gt;=Daten!$A$17,Daten!$C$17,IF(Beitragsrechner!$F$7&gt;=Daten!$A$16,Daten!$C$16,Daten!$C$15)))</f>
        <v>0</v>
      </c>
      <c r="L4" s="27" t="b">
        <f>IF(Beitragsrechner!$D$4="KG a.A.",IF(Beitragsrechner!$F$7&gt;=Daten!$A$17,Daten!$C$17,IF(Beitragsrechner!$F$7&gt;=Daten!$A$16,Daten!$C$16,Daten!$C$15)))</f>
        <v>0</v>
      </c>
      <c r="M4" s="27" t="b">
        <f>IF(Beitragsrechner!$D$4="nicht eingetragener Verein",IF(Beitragsrechner!$F$7&gt;=Daten!$A$9,Daten!$C$9,IF(Beitragsrechner!$F$7&gt;=Daten!$A$8,Daten!$C$8,IF(Beitragsrechner!$F$7&gt;=Daten!$A$7,Daten!$C$7,IF(Beitragsrechner!$F$7&gt;=Daten!$A$6,Daten!$C$6,IF(Beitragsrechner!$F$7&gt;=Daten!$A$5,Daten!$C$5,Daten!$C$4))))))</f>
        <v>0</v>
      </c>
      <c r="N4" t="b">
        <f>IF(Beitragsrechner!$D$4="eingetragener Verein ohne Kaufmannseigenschaft",IF(Beitragsrechner!$F$7&gt;=Daten!$A$9,Daten!$C$9,IF(Beitragsrechner!$F$7&gt;=Daten!$A$8,Daten!$C$8,IF(Beitragsrechner!$F$7&gt;=Daten!$A$7,Daten!$C$7,IF(Beitragsrechner!$F$7&gt;=Daten!$A$6,Daten!$C$6,IF(Beitragsrechner!$F$7&gt;=Daten!$A$5,Daten!$C$5,Daten!$C$4))))))</f>
        <v>0</v>
      </c>
      <c r="O4" t="b">
        <f>IF(Beitragsrechner!$D$4="eingetragener Verein mit Kaufmannseigenschaft",IF(Beitragsrechner!$F$7&gt;=Daten!$A$70,Daten!$C$70,IF(Beitragsrechner!$F$7&gt;=Daten!$A$69,Daten!$C$69,Daten!$C$68)))</f>
        <v>0</v>
      </c>
    </row>
    <row r="5" spans="1:15" ht="13" x14ac:dyDescent="0.3">
      <c r="A5" s="1" t="s">
        <v>24</v>
      </c>
      <c r="B5" s="29" t="b">
        <f>IF(Beitragsrechner!$D$4=B3,IF(IF(Beitragsrechner!$D$4=B3,IF(Beitragsrechner!$F$7&gt;=Daten!$B$4,Beitragsrechner!$F$7-Daten!$B$4,0),Beitragsrechner!$F$7-Daten!$B$4)*Daten!$D$4/100&lt;0,0,IF(Beitragsrechner!$D$4=B3,IF(Beitragsrechner!$F$7&gt;=Daten!$B$4,Beitragsrechner!$F$7-Daten!$B$4,0),Beitragsrechner!$F$7-Daten!$B$4)*Daten!$D$4/100),FALSE)</f>
        <v>0</v>
      </c>
      <c r="C5" s="29" t="b">
        <f>IF(Beitragsrechner!$D$4=C3,IF(IF(Beitragsrechner!$D$4=C3,IF(Beitragsrechner!$F$7&gt;=Daten!$B$4,Beitragsrechner!$F$7-Daten!$B$4,0),Beitragsrechner!$F$7-Daten!$B$4)*Daten!$D$4/100&lt;0,0,IF(Beitragsrechner!$D$4=C3,IF(Beitragsrechner!$F$7&gt;=Daten!$B$4,Beitragsrechner!$F$7-Daten!$B$4,0),Beitragsrechner!$F$7-Daten!$B$4)*Daten!$D$4/100),FALSE)</f>
        <v>0</v>
      </c>
      <c r="D5" s="29" t="b">
        <f>IF(Beitragsrechner!$D$4=D3,IF(IF(Beitragsrechner!$D$4=D3,IF(Beitragsrechner!$F$7&gt;=Daten!$B$4,Beitragsrechner!$F$7-Daten!$B$4,0),Beitragsrechner!$F$7-Daten!$B$4)*Daten!$D$4/100&lt;0,0,IF(Beitragsrechner!$D$4=D3,IF(Beitragsrechner!$F$7&gt;=Daten!$B$4,Beitragsrechner!$F$7-Daten!$B$4,0),Beitragsrechner!$F$7-Daten!$B$4)*Daten!$D$4/100),FALSE)</f>
        <v>0</v>
      </c>
      <c r="E5" s="29" t="b">
        <f>IF(Beitragsrechner!$D$4=E3,IF(IF(Beitragsrechner!$D$4=E3,IF(Beitragsrechner!$F$7&gt;=Daten!$B$4,Beitragsrechner!$F$7-Daten!$B$4,0),Beitragsrechner!$F$7-Daten!$B$4)*Daten!$D$4/100&lt;0,0,IF(Beitragsrechner!$D$4=E3,IF(Beitragsrechner!$F$7&gt;=Daten!$B$4,Beitragsrechner!$F$7-Daten!$B$4,0),Beitragsrechner!$F$7-Daten!$B$4)*Daten!$D$4/100),FALSE)</f>
        <v>0</v>
      </c>
      <c r="F5" s="29" t="b">
        <f>IF(Beitragsrechner!$D$4=F3,IF(IF(Beitragsrechner!$D$4=F3,IF(Beitragsrechner!$F$7&gt;=Daten!$B$4,Beitragsrechner!$F$7-Daten!$B$4,0),Beitragsrechner!$F$7-Daten!$B$4)*Daten!$D$4/100&lt;0,0,IF(Beitragsrechner!$D$4=F3,IF(Beitragsrechner!$F$7&gt;=Daten!$B$4,Beitragsrechner!$F$7-Daten!$B$4,0),Beitragsrechner!$F$7-Daten!$B$4)*Daten!$D$4/100),FALSE)</f>
        <v>0</v>
      </c>
      <c r="G5" s="29" t="b">
        <f>IF(Beitragsrechner!$D$4=G3,IF(IF(Beitragsrechner!$D$4=G3,IF(Beitragsrechner!$F$7&gt;=Daten!$B$4,Beitragsrechner!$F$7-Daten!$B$4,0),Beitragsrechner!$F$7-Daten!$B$4)*Daten!$D$4/100&lt;0,0,IF(Beitragsrechner!$D$4=G3,IF(Beitragsrechner!$F$7&gt;=Daten!$B$4,Beitragsrechner!$F$7-Daten!$B$4,0),Beitragsrechner!$F$7-Daten!$B$4)*Daten!$D$4/100),FALSE)</f>
        <v>0</v>
      </c>
      <c r="H5" s="29">
        <f>IF(Beitragsrechner!$D$4="GmbH",Beitragsrechner!$F$7*Daten!$D$23/100)</f>
        <v>0</v>
      </c>
      <c r="I5" s="29" t="b">
        <f>IF(Beitragsrechner!$D$4="AG",Beitragsrechner!$F$7*Daten!$D$23/100)</f>
        <v>0</v>
      </c>
      <c r="J5" s="29" t="b">
        <f>IF(Beitragsrechner!$D$4="UG (haftungsbeschränkt)",Beitragsrechner!$F$7*Daten!$D$23/100)</f>
        <v>0</v>
      </c>
      <c r="K5" s="29" t="b">
        <f>IF(Beitragsrechner!$D$4="Limited",Beitragsrechner!$F$7*Daten!$D$23/100)</f>
        <v>0</v>
      </c>
      <c r="L5" s="29" t="b">
        <f>IF(Beitragsrechner!$D$4="KG a.A.",Beitragsrechner!$F$7*Daten!$D$23/100)</f>
        <v>0</v>
      </c>
      <c r="M5" s="27" t="b">
        <f>IF(Beitragsrechner!$D$4=M3,IF(IF(Beitragsrechner!$D$4=M3,IF(Beitragsrechner!$F$7&gt;=Daten!$B$46,Beitragsrechner!$F$7-Daten!$B$46,0),Beitragsrechner!$F$7-Daten!$B$46)*Daten!$D$46/100&lt;0,0,IF(Beitragsrechner!$D$4=M3,IF(Beitragsrechner!$F$7&gt;=Daten!$B$46,Beitragsrechner!$F$7-Daten!$B$46,0),Beitragsrechner!$F$7-Daten!$B$46)*Daten!$D$46/100),FALSE)</f>
        <v>0</v>
      </c>
      <c r="N5" t="b">
        <f>IF(Beitragsrechner!$D$4="eingetragener Verein ohne Kaufmannseigenschaft",Beitragsrechner!$F$7*Daten!$D$57/100)</f>
        <v>0</v>
      </c>
      <c r="O5" t="b">
        <f>IF(Beitragsrechner!$D$4="eingetragener Verein mit Kaufmannseigenschaft",Beitragsrechner!$F$7*Daten!$D$68/100)</f>
        <v>0</v>
      </c>
    </row>
    <row r="8" spans="1:15" x14ac:dyDescent="0.25">
      <c r="B8" s="29"/>
      <c r="C8" s="29"/>
    </row>
    <row r="10" spans="1:15" x14ac:dyDescent="0.25">
      <c r="D10" s="29"/>
      <c r="G10" s="29"/>
    </row>
  </sheetData>
  <customSheetViews>
    <customSheetView guid="{05D34D9D-D713-4ABB-9EDD-E0FE9A917519}" state="hidden" showRuler="0">
      <selection activeCell="B23" sqref="B23"/>
      <pageMargins left="0.79" right="0.79" top="0.98" bottom="0.98" header="0.49" footer="0.49"/>
      <pageSetup paperSize="9" orientation="portrait" r:id="rId1"/>
      <headerFooter alignWithMargins="0"/>
    </customSheetView>
    <customSheetView guid="{7AD4BA09-DACD-4B3C-9453-543841C92BC4}">
      <selection activeCell="B4" sqref="B4"/>
      <pageMargins left="0.79" right="0.79" top="0.98" bottom="0.98" header="0.49" footer="0.49"/>
      <pageSetup paperSize="9" orientation="portrait" r:id="rId2"/>
      <headerFooter alignWithMargins="0"/>
    </customSheetView>
  </customSheetViews>
  <phoneticPr fontId="6" type="noConversion"/>
  <pageMargins left="0.79" right="0.79" top="0.98" bottom="0.98" header="0.49" footer="0.49"/>
  <pageSetup paperSize="9"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L22"/>
  <sheetViews>
    <sheetView tabSelected="1" topLeftCell="B1" zoomScaleNormal="100" workbookViewId="0">
      <selection activeCell="D4" sqref="D4:K4"/>
    </sheetView>
  </sheetViews>
  <sheetFormatPr baseColWidth="10" defaultColWidth="11.36328125" defaultRowHeight="12.5" x14ac:dyDescent="0.25"/>
  <cols>
    <col min="1" max="1" width="29.08984375" style="11" hidden="1" customWidth="1"/>
    <col min="2" max="2" width="23.08984375" style="11" customWidth="1"/>
    <col min="3" max="3" width="11.36328125" style="11"/>
    <col min="4" max="4" width="13.08984375" style="11" customWidth="1"/>
    <col min="5" max="5" width="1.7265625" style="11" customWidth="1"/>
    <col min="6" max="6" width="14.6328125" style="11" customWidth="1"/>
    <col min="7" max="7" width="2.81640625" style="11" customWidth="1"/>
    <col min="8" max="8" width="1.81640625" style="11" customWidth="1"/>
    <col min="9" max="9" width="2.26953125" style="11" customWidth="1"/>
    <col min="10" max="10" width="4.6328125" style="11" customWidth="1"/>
    <col min="11" max="11" width="1.81640625" style="11" customWidth="1"/>
    <col min="12" max="12" width="16.08984375" style="11" customWidth="1"/>
    <col min="13" max="16384" width="11.36328125" style="11"/>
  </cols>
  <sheetData>
    <row r="1" spans="1:12" s="12" customFormat="1" ht="56.25" customHeight="1" x14ac:dyDescent="0.4">
      <c r="B1" s="32"/>
      <c r="C1" s="49" t="s">
        <v>26</v>
      </c>
      <c r="D1" s="50"/>
      <c r="E1" s="50"/>
      <c r="F1" s="50"/>
      <c r="G1" s="50"/>
      <c r="H1" s="50"/>
      <c r="I1" s="50"/>
      <c r="J1" s="50"/>
      <c r="K1" s="50"/>
      <c r="L1" s="50"/>
    </row>
    <row r="2" spans="1:12" ht="13" thickBot="1" x14ac:dyDescent="0.3">
      <c r="B2" s="48"/>
      <c r="C2" s="48"/>
      <c r="D2" s="48"/>
      <c r="E2" s="48"/>
      <c r="F2" s="48"/>
      <c r="G2" s="48"/>
      <c r="H2" s="48"/>
    </row>
    <row r="3" spans="1:12" x14ac:dyDescent="0.25">
      <c r="A3" s="11" t="s">
        <v>29</v>
      </c>
      <c r="B3" s="13"/>
      <c r="C3" s="14"/>
      <c r="D3" s="14"/>
      <c r="E3" s="14"/>
      <c r="F3" s="14"/>
      <c r="G3" s="14"/>
      <c r="H3" s="15"/>
      <c r="I3" s="15"/>
      <c r="J3" s="15"/>
      <c r="K3" s="15"/>
      <c r="L3" s="16"/>
    </row>
    <row r="4" spans="1:12" x14ac:dyDescent="0.25">
      <c r="A4" s="11" t="s">
        <v>34</v>
      </c>
      <c r="B4" s="17" t="s">
        <v>27</v>
      </c>
      <c r="C4" s="18"/>
      <c r="D4" s="47" t="s">
        <v>18</v>
      </c>
      <c r="E4" s="47"/>
      <c r="F4" s="47"/>
      <c r="G4" s="47"/>
      <c r="H4" s="47"/>
      <c r="I4" s="47"/>
      <c r="J4" s="47"/>
      <c r="K4" s="47"/>
      <c r="L4" s="20"/>
    </row>
    <row r="5" spans="1:12" x14ac:dyDescent="0.25">
      <c r="A5" s="11" t="s">
        <v>28</v>
      </c>
      <c r="B5" s="17"/>
      <c r="C5" s="18"/>
      <c r="D5" s="18"/>
      <c r="E5" s="18"/>
      <c r="F5" s="18"/>
      <c r="G5" s="18"/>
      <c r="H5" s="18"/>
      <c r="I5" s="19"/>
      <c r="J5" s="19"/>
      <c r="K5" s="19"/>
      <c r="L5" s="20"/>
    </row>
    <row r="6" spans="1:12" ht="13" thickBot="1" x14ac:dyDescent="0.3">
      <c r="A6" s="11" t="s">
        <v>14</v>
      </c>
      <c r="B6" s="17"/>
      <c r="C6" s="18"/>
      <c r="D6" s="18"/>
      <c r="E6" s="18"/>
      <c r="F6" s="18"/>
      <c r="G6" s="18"/>
      <c r="H6" s="18"/>
      <c r="I6" s="19"/>
      <c r="J6" s="19"/>
      <c r="K6" s="19"/>
      <c r="L6" s="20"/>
    </row>
    <row r="7" spans="1:12" ht="13.5" thickBot="1" x14ac:dyDescent="0.35">
      <c r="A7" s="11" t="s">
        <v>15</v>
      </c>
      <c r="B7" s="45" t="s">
        <v>44</v>
      </c>
      <c r="C7" s="18"/>
      <c r="D7" s="18"/>
      <c r="E7" s="18"/>
      <c r="F7" s="46">
        <v>0</v>
      </c>
      <c r="G7" s="18"/>
      <c r="H7" s="18"/>
      <c r="I7" s="19"/>
      <c r="J7" s="19"/>
      <c r="K7" s="19"/>
      <c r="L7" s="20"/>
    </row>
    <row r="8" spans="1:12" x14ac:dyDescent="0.25">
      <c r="A8" s="11" t="s">
        <v>16</v>
      </c>
      <c r="B8" s="17"/>
      <c r="C8" s="18"/>
      <c r="D8" s="18"/>
      <c r="E8" s="18"/>
      <c r="F8" s="18"/>
      <c r="G8" s="18"/>
      <c r="H8" s="18"/>
      <c r="I8" s="19"/>
      <c r="J8" s="19"/>
      <c r="K8" s="19"/>
      <c r="L8" s="20"/>
    </row>
    <row r="9" spans="1:12" x14ac:dyDescent="0.25">
      <c r="A9" s="11" t="s">
        <v>17</v>
      </c>
      <c r="B9" s="30"/>
      <c r="C9" s="18"/>
      <c r="D9" s="18"/>
      <c r="E9" s="18"/>
      <c r="F9" s="18"/>
      <c r="G9" s="18"/>
      <c r="H9" s="18"/>
      <c r="I9" s="19"/>
      <c r="J9" s="19"/>
      <c r="K9" s="19"/>
      <c r="L9" s="20"/>
    </row>
    <row r="10" spans="1:12" ht="13" x14ac:dyDescent="0.3">
      <c r="A10" s="11" t="s">
        <v>18</v>
      </c>
      <c r="B10" s="30"/>
      <c r="C10" s="18"/>
      <c r="D10" s="26" t="s">
        <v>31</v>
      </c>
      <c r="E10" s="24"/>
      <c r="F10" s="24"/>
      <c r="G10" s="24"/>
      <c r="H10" s="24"/>
      <c r="I10" s="24"/>
      <c r="J10" s="24"/>
      <c r="K10" s="24"/>
      <c r="L10" s="20"/>
    </row>
    <row r="11" spans="1:12" x14ac:dyDescent="0.25">
      <c r="A11" s="11" t="s">
        <v>19</v>
      </c>
      <c r="B11" s="30"/>
      <c r="C11" s="18"/>
      <c r="D11" s="24"/>
      <c r="E11" s="24"/>
      <c r="F11" s="24"/>
      <c r="G11" s="24"/>
      <c r="H11" s="24"/>
      <c r="I11" s="24"/>
      <c r="J11" s="24"/>
      <c r="K11" s="24"/>
      <c r="L11" s="20"/>
    </row>
    <row r="12" spans="1:12" x14ac:dyDescent="0.25">
      <c r="A12" s="11" t="s">
        <v>20</v>
      </c>
      <c r="B12" s="17"/>
      <c r="C12" s="18"/>
      <c r="D12" s="24" t="s">
        <v>32</v>
      </c>
      <c r="E12" s="24"/>
      <c r="F12" s="44">
        <f>SUM(Berechnung!$B$4:$O$4)</f>
        <v>176</v>
      </c>
      <c r="G12" s="24"/>
      <c r="H12" s="24"/>
      <c r="I12" s="24"/>
      <c r="J12" s="24"/>
      <c r="K12" s="24"/>
      <c r="L12" s="20"/>
    </row>
    <row r="13" spans="1:12" x14ac:dyDescent="0.25">
      <c r="A13" s="11" t="s">
        <v>21</v>
      </c>
      <c r="B13" s="33"/>
      <c r="C13" s="18"/>
      <c r="D13" s="24" t="s">
        <v>33</v>
      </c>
      <c r="E13" s="24"/>
      <c r="F13" s="44">
        <f>SUM(Berechnung!$B$5:$O$5)</f>
        <v>0</v>
      </c>
      <c r="G13" s="24"/>
      <c r="H13" s="24"/>
      <c r="I13" s="24"/>
      <c r="J13" s="24"/>
      <c r="K13" s="24"/>
      <c r="L13" s="20"/>
    </row>
    <row r="14" spans="1:12" ht="13" thickBot="1" x14ac:dyDescent="0.3">
      <c r="A14" s="11" t="s">
        <v>30</v>
      </c>
      <c r="B14" s="33"/>
      <c r="C14" s="18"/>
      <c r="D14" s="24"/>
      <c r="E14" s="24"/>
      <c r="F14" s="24"/>
      <c r="G14" s="24"/>
      <c r="H14" s="24"/>
      <c r="I14" s="24"/>
      <c r="J14" s="24"/>
      <c r="K14" s="24"/>
      <c r="L14" s="20"/>
    </row>
    <row r="15" spans="1:12" ht="13.5" thickTop="1" x14ac:dyDescent="0.3">
      <c r="B15" s="33"/>
      <c r="C15" s="18"/>
      <c r="D15" s="25" t="s">
        <v>25</v>
      </c>
      <c r="E15" s="24"/>
      <c r="F15" s="36">
        <f>SUM($F$12:$F$13)</f>
        <v>176</v>
      </c>
      <c r="G15" s="24"/>
      <c r="H15" s="24"/>
      <c r="I15" s="24"/>
      <c r="J15" s="24"/>
      <c r="K15" s="24"/>
      <c r="L15" s="20"/>
    </row>
    <row r="16" spans="1:12" x14ac:dyDescent="0.25">
      <c r="B16" s="33"/>
      <c r="C16" s="18"/>
      <c r="D16" s="24"/>
      <c r="E16" s="24"/>
      <c r="F16" s="24"/>
      <c r="G16" s="24"/>
      <c r="H16" s="24"/>
      <c r="I16" s="24"/>
      <c r="J16" s="24"/>
      <c r="K16" s="24"/>
      <c r="L16" s="20"/>
    </row>
    <row r="17" spans="2:12" x14ac:dyDescent="0.25">
      <c r="B17" s="30"/>
      <c r="C17" s="18"/>
      <c r="D17" s="28"/>
      <c r="E17" s="28"/>
      <c r="F17" s="28"/>
      <c r="G17" s="28"/>
      <c r="H17" s="28"/>
      <c r="I17" s="28"/>
      <c r="J17" s="28"/>
      <c r="K17" s="28"/>
      <c r="L17" s="20"/>
    </row>
    <row r="18" spans="2:12" x14ac:dyDescent="0.25">
      <c r="B18" s="30"/>
      <c r="C18" s="18"/>
      <c r="D18" s="28"/>
      <c r="E18" s="28"/>
      <c r="F18" s="28"/>
      <c r="G18" s="28"/>
      <c r="H18" s="28"/>
      <c r="I18" s="28"/>
      <c r="J18" s="28"/>
      <c r="K18" s="28"/>
      <c r="L18" s="20"/>
    </row>
    <row r="19" spans="2:12" x14ac:dyDescent="0.25">
      <c r="B19" s="35" t="s">
        <v>35</v>
      </c>
      <c r="C19" s="31"/>
      <c r="D19" s="28"/>
      <c r="E19" s="28"/>
      <c r="F19" s="28"/>
      <c r="G19" s="28"/>
      <c r="H19" s="28"/>
      <c r="I19" s="28"/>
      <c r="J19" s="28"/>
      <c r="K19" s="28"/>
      <c r="L19" s="20"/>
    </row>
    <row r="20" spans="2:12" x14ac:dyDescent="0.25">
      <c r="B20" s="35" t="s">
        <v>36</v>
      </c>
      <c r="C20" s="31"/>
      <c r="D20" s="28"/>
      <c r="E20" s="28"/>
      <c r="F20" s="28"/>
      <c r="G20" s="28"/>
      <c r="H20" s="28"/>
      <c r="I20" s="28"/>
      <c r="J20" s="28"/>
      <c r="K20" s="28"/>
      <c r="L20" s="20"/>
    </row>
    <row r="21" spans="2:12" x14ac:dyDescent="0.25">
      <c r="B21" s="35" t="s">
        <v>37</v>
      </c>
      <c r="C21" s="31"/>
      <c r="D21" s="18"/>
      <c r="E21" s="18"/>
      <c r="F21" s="18"/>
      <c r="G21" s="18"/>
      <c r="H21" s="18"/>
      <c r="I21" s="19"/>
      <c r="J21" s="19"/>
      <c r="K21" s="19"/>
      <c r="L21" s="20"/>
    </row>
    <row r="22" spans="2:12" ht="13" thickBot="1" x14ac:dyDescent="0.3">
      <c r="B22" s="34"/>
      <c r="C22" s="21"/>
      <c r="D22" s="21"/>
      <c r="E22" s="21"/>
      <c r="F22" s="21"/>
      <c r="G22" s="21"/>
      <c r="H22" s="21"/>
      <c r="I22" s="22"/>
      <c r="J22" s="22"/>
      <c r="K22" s="22"/>
      <c r="L22" s="23"/>
    </row>
  </sheetData>
  <sheetProtection algorithmName="SHA-512" hashValue="gvbPOeR/F7uLzAv/1AShBwWDQ0r6Uue59MGjccFTg7E3uNupVSW+NF+h+Iq+T68S9jWrppEwX8ftMK+QnJJDwA==" saltValue="w55QvkPZRfdKtfV4s8+mmA==" spinCount="100000" sheet="1" selectLockedCells="1"/>
  <customSheetViews>
    <customSheetView guid="{05D34D9D-D713-4ABB-9EDD-E0FE9A917519}" hiddenColumns="1" showRuler="0" topLeftCell="B1">
      <selection activeCell="F4" sqref="F4:I4"/>
      <pageMargins left="0.79" right="0.79" top="0.98" bottom="0.98" header="0.49" footer="0.49"/>
      <pageSetup paperSize="9" orientation="portrait" r:id="rId1"/>
      <headerFooter alignWithMargins="0"/>
    </customSheetView>
    <customSheetView guid="{7AD4BA09-DACD-4B3C-9453-543841C92BC4}" hiddenColumns="1" topLeftCell="B1">
      <selection activeCell="F4" sqref="F4:I4"/>
      <pageMargins left="0.79" right="0.79" top="0.98" bottom="0.98" header="0.49" footer="0.49"/>
      <pageSetup paperSize="9" orientation="portrait" r:id="rId2"/>
      <headerFooter alignWithMargins="0"/>
    </customSheetView>
  </customSheetViews>
  <mergeCells count="3">
    <mergeCell ref="D4:K4"/>
    <mergeCell ref="B2:H2"/>
    <mergeCell ref="C1:L1"/>
  </mergeCells>
  <phoneticPr fontId="6" type="noConversion"/>
  <dataValidations count="1">
    <dataValidation type="decimal" operator="greaterThanOrEqual" allowBlank="1" showInputMessage="1" showErrorMessage="1" sqref="F7" xr:uid="{00000000-0002-0000-0200-000000000000}">
      <formula1>0</formula1>
    </dataValidation>
  </dataValidations>
  <pageMargins left="0.78740157480314965" right="0.78740157480314965" top="0.98425196850393704" bottom="0.98425196850393704" header="0.47244094488188981" footer="0.47244094488188981"/>
  <pageSetup paperSize="9" orientation="portrait" r:id="rId3"/>
  <headerFooter alignWithMargins="0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Daten!$A$74:$A$87</xm:f>
          </x14:formula1>
          <xm:sqref>D4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153179B6628E40B2AF16A6B3B18C89" ma:contentTypeVersion="14" ma:contentTypeDescription="Ein neues Dokument erstellen." ma:contentTypeScope="" ma:versionID="e229f48771e17cdf9c59dd6e7002f55e">
  <xsd:schema xmlns:xsd="http://www.w3.org/2001/XMLSchema" xmlns:xs="http://www.w3.org/2001/XMLSchema" xmlns:p="http://schemas.microsoft.com/office/2006/metadata/properties" xmlns:ns2="cde15e68-0642-42c7-a3c5-9e4ba8f8237b" xmlns:ns3="3152c64d-daab-4db0-9d06-e989b8a78ed6" targetNamespace="http://schemas.microsoft.com/office/2006/metadata/properties" ma:root="true" ma:fieldsID="bc14cfec04054207d9adc9573a88f2e1" ns2:_="" ns3:_="">
    <xsd:import namespace="cde15e68-0642-42c7-a3c5-9e4ba8f8237b"/>
    <xsd:import namespace="3152c64d-daab-4db0-9d06-e989b8a78e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15e68-0642-42c7-a3c5-9e4ba8f82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01c3e8b8-c362-49f1-adc4-1a70e1f0c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52c64d-daab-4db0-9d06-e989b8a78ed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e15e68-0642-42c7-a3c5-9e4ba8f8237b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Y D A A B Q S w M E F A A C A A g A p k t G W g X f o T O m A A A A 9 w A A A B I A H A B D b 2 5 m a W c v U G F j a 2 F n Z S 5 4 b W w g o h g A K K A U A A A A A A A A A A A A A A A A A A A A A A A A A A A A h Y 8 x D o I w G I W v Q r r T F h g E 8 l M G d Z P E x M S 4 N q V C I x R D i + V u D h 7 J K 4 h R 1 M 3 x f e 8 b 3 r t f b 5 C P b e N d Z G 9 U p z M U Y I o 8 q U V X K l 1 l a L B H P 0 Y 5 g y 0 X J 1 5 J b 5 K 1 S U d T Z q i 2 9 p w S 4 p z D L s J d X 5 G Q 0 o A c i s 1 O 1 L L l 6 C O r / 7 K v t L F c C 4 k Y 7 F 9 j W I i D K M F B v E g w B T J T K J T + G u E 0 + N n + Q F g O j R 1 6 y U r p r 9 Z A 5 g j k f Y I 9 A F B L A w Q U A A I A C A C m S 0 Z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p k t G W i i K R 7 g O A A A A E Q A A A B M A H A B G b 3 J t d W x h c y 9 T Z W N 0 a W 9 u M S 5 t I K I Y A C i g F A A A A A A A A A A A A A A A A A A A A A A A A A A A A C t O T S 7 J z M 9 T C I b Q h t Y A U E s B A i 0 A F A A C A A g A p k t G W g X f o T O m A A A A 9 w A A A B I A A A A A A A A A A A A A A A A A A A A A A E N v b m Z p Z y 9 Q Y W N r Y W d l L n h t b F B L A Q I t A B Q A A g A I A K Z L R l o P y u m r p A A A A O k A A A A T A A A A A A A A A A A A A A A A A P I A A A B b Q 2 9 u d G V u d F 9 U e X B l c 1 0 u e G 1 s U E s B A i 0 A F A A C A A g A p k t G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O Z D b X K X G g R H n G 0 R 5 x f t c R Y A A A A A A g A A A A A A A 2 Y A A M A A A A A Q A A A A 6 6 c H W k a 3 p g 5 c X S 3 w 8 V F k k Q A A A A A E g A A A o A A A A B A A A A B 2 G U 6 F 5 i w i f p K n z 8 f S r 8 7 Q U A A A A G p 9 P U r 2 T u V v H T 4 u W U P X r o x G R L l V w Y l C E / A l K M d C q n A N j / V i 9 5 E V 0 X Z W b V 4 v S J o + w u r D 3 I 8 n h e K I 3 d 6 e m z Z F G 1 e B F I V P 5 t X s I 0 u w l x 2 u U 1 8 t F A A A A P h L e q B t e P p z J F M D 0 O t 4 R p W I h 0 6 K < / D a t a M a s h u p > 
</file>

<file path=customXml/itemProps1.xml><?xml version="1.0" encoding="utf-8"?>
<ds:datastoreItem xmlns:ds="http://schemas.openxmlformats.org/officeDocument/2006/customXml" ds:itemID="{941BEDC1-9578-4A6E-8057-19C8AFC5E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e15e68-0642-42c7-a3c5-9e4ba8f8237b"/>
    <ds:schemaRef ds:uri="3152c64d-daab-4db0-9d06-e989b8a78e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DCE8A0-C334-4033-A11C-C3231A7A21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22C075-E376-4DF7-A872-324E5C61F991}">
  <ds:schemaRefs>
    <ds:schemaRef ds:uri="http://schemas.microsoft.com/office/2006/metadata/properties"/>
    <ds:schemaRef ds:uri="http://schemas.microsoft.com/office/infopath/2007/PartnerControls"/>
    <ds:schemaRef ds:uri="cde15e68-0642-42c7-a3c5-9e4ba8f8237b"/>
  </ds:schemaRefs>
</ds:datastoreItem>
</file>

<file path=customXml/itemProps4.xml><?xml version="1.0" encoding="utf-8"?>
<ds:datastoreItem xmlns:ds="http://schemas.openxmlformats.org/officeDocument/2006/customXml" ds:itemID="{86460830-E5CD-41AD-96A7-49B2D87187A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</vt:lpstr>
      <vt:lpstr>Berechnung</vt:lpstr>
      <vt:lpstr>Beitragsrechner</vt:lpstr>
    </vt:vector>
  </TitlesOfParts>
  <Company>IHK Krefeld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 der</dc:creator>
  <cp:lastModifiedBy>Heike Caris</cp:lastModifiedBy>
  <cp:lastPrinted>2021-01-08T10:06:54Z</cp:lastPrinted>
  <dcterms:created xsi:type="dcterms:W3CDTF">2009-08-12T07:31:11Z</dcterms:created>
  <dcterms:modified xsi:type="dcterms:W3CDTF">2025-02-11T09:40:48Z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0x010100E4153179B6628E40B2AF16A6B3B18C89</vt:lpwstr>
  </property>
  <property fmtid="{D5CDD505-2E9C-101B-9397-08002B2CF9AE}" pid="3" name="MediaServiceImageTags">
    <vt:lpwstr/>
  </property>
</Properties>
</file>